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onodonnell\OneDrive - Onetrail B.V\Documents\Documentation files\"/>
    </mc:Choice>
  </mc:AlternateContent>
  <xr:revisionPtr revIDLastSave="0" documentId="8_{17A8B2F5-D62C-4963-9F90-822ECD27588A}" xr6:coauthVersionLast="47" xr6:coauthVersionMax="47" xr10:uidLastSave="{00000000-0000-0000-0000-000000000000}"/>
  <bookViews>
    <workbookView xWindow="-120" yWindow="-120" windowWidth="29040" windowHeight="15840" xr2:uid="{94E1A58F-9DA3-4634-B206-A86964FE98B4}"/>
  </bookViews>
  <sheets>
    <sheet name="Field Definitions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2" l="1"/>
  <c r="K4" i="2"/>
  <c r="L4" i="2"/>
  <c r="M4" i="2"/>
  <c r="U4" i="2"/>
  <c r="V4" i="2"/>
  <c r="J5" i="2"/>
  <c r="K5" i="2"/>
  <c r="L5" i="2"/>
  <c r="M5" i="2"/>
  <c r="T5" i="2"/>
  <c r="U5" i="2"/>
  <c r="V5" i="2"/>
  <c r="W5" i="2"/>
  <c r="X5" i="2"/>
  <c r="J7" i="2"/>
  <c r="L7" i="2"/>
  <c r="T7" i="2"/>
  <c r="U7" i="2"/>
  <c r="V7" i="2"/>
  <c r="W7" i="2"/>
  <c r="X7" i="2"/>
  <c r="J8" i="2"/>
  <c r="K8" i="2"/>
  <c r="L8" i="2"/>
  <c r="M8" i="2"/>
  <c r="T8" i="2"/>
  <c r="U8" i="2"/>
  <c r="V8" i="2"/>
  <c r="W8" i="2"/>
  <c r="X8" i="2"/>
  <c r="J11" i="2"/>
  <c r="L11" i="2"/>
  <c r="M11" i="2"/>
  <c r="T11" i="2"/>
  <c r="U11" i="2"/>
  <c r="V11" i="2"/>
  <c r="W11" i="2"/>
  <c r="X11" i="2"/>
  <c r="K14" i="2"/>
  <c r="U14" i="2"/>
  <c r="L15" i="2"/>
  <c r="M15" i="2"/>
  <c r="W15" i="2"/>
  <c r="J16" i="2"/>
  <c r="K16" i="2"/>
  <c r="L16" i="2"/>
  <c r="M16" i="2"/>
  <c r="U16" i="2"/>
  <c r="W16" i="2"/>
  <c r="K18" i="2"/>
  <c r="K19" i="2"/>
  <c r="M19" i="2"/>
  <c r="J21" i="2"/>
  <c r="K21" i="2"/>
  <c r="L21" i="2"/>
  <c r="T21" i="2"/>
  <c r="U21" i="2"/>
  <c r="V21" i="2"/>
  <c r="W21" i="2"/>
  <c r="X21" i="2"/>
  <c r="K22" i="2"/>
  <c r="L22" i="2"/>
  <c r="M22" i="2"/>
  <c r="V22" i="2"/>
  <c r="W22" i="2"/>
  <c r="J24" i="2"/>
  <c r="K24" i="2"/>
  <c r="L24" i="2"/>
  <c r="M24" i="2"/>
  <c r="T24" i="2"/>
  <c r="U24" i="2"/>
  <c r="V24" i="2"/>
  <c r="W24" i="2"/>
  <c r="X24" i="2"/>
  <c r="K25" i="2"/>
  <c r="U25" i="2"/>
  <c r="J26" i="2"/>
  <c r="K26" i="2"/>
  <c r="T26" i="2"/>
  <c r="J29" i="2"/>
  <c r="K29" i="2"/>
  <c r="L29" i="2"/>
  <c r="M29" i="2"/>
  <c r="U29" i="2"/>
  <c r="W29" i="2"/>
  <c r="X29" i="2"/>
  <c r="J30" i="2"/>
  <c r="M30" i="2"/>
  <c r="U30" i="2"/>
  <c r="W30" i="2"/>
  <c r="X30" i="2"/>
  <c r="J31" i="2"/>
  <c r="M31" i="2"/>
  <c r="U31" i="2"/>
  <c r="W31" i="2"/>
  <c r="J32" i="2"/>
  <c r="M32" i="2"/>
  <c r="U32" i="2"/>
  <c r="W32" i="2"/>
  <c r="M33" i="2"/>
  <c r="W33" i="2"/>
  <c r="M34" i="2"/>
  <c r="W34" i="2"/>
  <c r="M35" i="2"/>
  <c r="W35" i="2"/>
  <c r="M36" i="2"/>
  <c r="M37" i="2"/>
  <c r="M38" i="2"/>
  <c r="M3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Cor Zijlstra</author>
    <author>tc={7F93BC8C-0456-483B-BEB1-11D664F0C412}</author>
  </authors>
  <commentList>
    <comment ref="M2" authorId="0" shapeId="0" xr:uid="{99EA60C9-B1E0-453A-B883-E1D64BBFE53F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Condider using only IngramNODustinBidPrice, then no terms</t>
        </r>
      </text>
    </comment>
    <comment ref="T2" authorId="0" shapeId="0" xr:uid="{1E4684B3-7535-46F0-9AF4-5051307602AC}">
      <text>
        <r>
          <rPr>
            <b/>
            <sz val="9"/>
            <color indexed="81"/>
            <rFont val="Tahoma"/>
            <family val="2"/>
          </rPr>
          <t>Cor Zijlstra:</t>
        </r>
        <r>
          <rPr>
            <sz val="9"/>
            <color indexed="81"/>
            <rFont val="Tahoma"/>
            <family val="2"/>
          </rPr>
          <t xml:space="preserve">
No column headers, lot of assumptions...</t>
        </r>
      </text>
    </comment>
    <comment ref="X2" authorId="0" shapeId="0" xr:uid="{EEF9F7D7-C2FF-4D0A-AF18-D7E4DDEC8F09}">
      <text>
        <r>
          <rPr>
            <b/>
            <sz val="9"/>
            <color indexed="81"/>
            <rFont val="Tahoma"/>
            <family val="2"/>
          </rPr>
          <t>Cor Zijlstra:</t>
        </r>
        <r>
          <rPr>
            <sz val="9"/>
            <color indexed="81"/>
            <rFont val="Tahoma"/>
            <family val="2"/>
          </rPr>
          <t xml:space="preserve">
No column headers, lot of assumptions...</t>
        </r>
      </text>
    </comment>
    <comment ref="I4" authorId="0" shapeId="0" xr:uid="{1B5BBFC7-7FF2-4220-966A-87881765167E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HP</t>
        </r>
      </text>
    </comment>
    <comment ref="J4" authorId="0" shapeId="0" xr:uid="{C7D8F57B-FB90-453C-9EBA-57FCD1088EA1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Can this be related to one manufacturer?</t>
        </r>
      </text>
    </comment>
    <comment ref="W4" authorId="0" shapeId="0" xr:uid="{E51BDE26-2A1D-4B6B-B7C9-ABA4C2991D52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HP</t>
        </r>
      </text>
    </comment>
    <comment ref="J5" authorId="0" shapeId="0" xr:uid="{D423ECEC-DEDA-4508-9EE2-E865D022CCB5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Can this be used on ordering from the special bid?</t>
        </r>
      </text>
    </comment>
    <comment ref="W6" authorId="0" shapeId="0" xr:uid="{803E0185-B7E1-4560-9E9C-CAB1EAD8B69F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Check if Order date or Ship date</t>
        </r>
      </text>
    </comment>
    <comment ref="I7" authorId="0" shapeId="0" xr:uid="{00A37778-F670-4237-8AB4-25086C5B000C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Check if Order date or Ship date</t>
        </r>
      </text>
    </comment>
    <comment ref="I8" authorId="0" shapeId="0" xr:uid="{AAD3ACC6-E7C0-4A7B-A875-735AC1D2FC3D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Check if Order date or Ship date</t>
        </r>
      </text>
    </comment>
    <comment ref="W8" authorId="0" shapeId="0" xr:uid="{AB7A926D-5D96-4CF3-BC00-D9485DC39684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Check if Order date or Ship date</t>
        </r>
      </text>
    </comment>
    <comment ref="M11" authorId="0" shapeId="0" xr:uid="{9E6E7596-1CF6-4548-94D9-63BF59AD910C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Lookup via customer_id</t>
        </r>
      </text>
    </comment>
    <comment ref="I12" authorId="0" shapeId="0" xr:uid="{8297407F-5BA4-448C-A50F-75C6BF4EA94B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J12" authorId="0" shapeId="0" xr:uid="{18E055B8-1FD3-4B20-AF70-3CBCB838F0AD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K12" authorId="0" shapeId="0" xr:uid="{A7870096-66B0-4DCC-B467-EA1F415967F7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L12" authorId="0" shapeId="0" xr:uid="{10CF3A88-C88E-4240-B996-C1E5617BB72A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M12" authorId="0" shapeId="0" xr:uid="{168C2749-79ED-4CA5-8E9E-BD5E13CF648A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T12" authorId="0" shapeId="0" xr:uid="{C518D352-4427-4466-A9C9-93026E6866A1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U12" authorId="0" shapeId="0" xr:uid="{112A3B7F-1553-4657-922A-0E67C9C70308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V12" authorId="0" shapeId="0" xr:uid="{D6687C3E-2626-48F3-BE92-2F61C41850C3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W12" authorId="0" shapeId="0" xr:uid="{6E1F3ABF-713A-4A19-AD07-F5AC3A3A29FA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X12" authorId="0" shapeId="0" xr:uid="{8145B6DE-DBE9-4FC6-9B86-958D88F0AE0E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I13" authorId="0" shapeId="0" xr:uid="{2AA0CAF5-C144-4482-9A42-2598355F1E54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seller name</t>
        </r>
      </text>
    </comment>
    <comment ref="J13" authorId="0" shapeId="0" xr:uid="{2E042C9F-0241-487D-834D-A425C3F3FC35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Dustin</t>
        </r>
      </text>
    </comment>
    <comment ref="K13" authorId="0" shapeId="0" xr:uid="{8A0372F5-20A5-4A88-8A28-753AB24C78A8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seller name</t>
        </r>
      </text>
    </comment>
    <comment ref="L13" authorId="0" shapeId="0" xr:uid="{D63C0B39-56F1-4E6F-817B-374F62785B92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seller name</t>
        </r>
      </text>
    </comment>
    <comment ref="M13" authorId="0" shapeId="0" xr:uid="{5FC551CC-2635-44EA-ACE0-E7E73914C65F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seller name</t>
        </r>
      </text>
    </comment>
    <comment ref="T13" authorId="0" shapeId="0" xr:uid="{3F4CA549-6E97-4AB8-9FFE-23669C291546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seller name</t>
        </r>
      </text>
    </comment>
    <comment ref="U13" authorId="0" shapeId="0" xr:uid="{93DF7134-8A97-4AB2-B102-4735694ED54D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seller name</t>
        </r>
      </text>
    </comment>
    <comment ref="V13" authorId="0" shapeId="0" xr:uid="{F11B7201-28D8-48B2-AEB9-028218FF0E6E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seller name</t>
        </r>
      </text>
    </comment>
    <comment ref="W13" authorId="0" shapeId="0" xr:uid="{4B1B98DB-A028-442E-A4DA-588D51971C87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seller name</t>
        </r>
      </text>
    </comment>
    <comment ref="X13" authorId="0" shapeId="0" xr:uid="{66A4CA92-2CC5-4AD1-916E-659F3665D282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seller name</t>
        </r>
      </text>
    </comment>
    <comment ref="I14" authorId="0" shapeId="0" xr:uid="{A5A7824B-08F3-42B1-AE95-DCC83B5FC134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J14" authorId="0" shapeId="0" xr:uid="{52F7F61C-7FF3-40C1-989A-C9D2EE786511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L14" authorId="0" shapeId="0" xr:uid="{4820E035-749C-4BC6-8375-4432F5ACEC31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M14" authorId="0" shapeId="0" xr:uid="{027DE199-C134-47F3-AAA5-A53E70E573B2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T14" authorId="0" shapeId="0" xr:uid="{9DECF399-0D5B-449F-8DB5-C6F77635389A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U14" authorId="0" shapeId="0" xr:uid="{CA43E3CE-1C97-4B09-9F4C-0E084E43A0C1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V14" authorId="0" shapeId="0" xr:uid="{A6982DAA-2614-4A21-987C-0C5F4EB04FE2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W14" authorId="0" shapeId="0" xr:uid="{FFBDFF40-77FE-4344-A30B-F3031B006026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X14" authorId="0" shapeId="0" xr:uid="{41E3384D-50E1-45BD-9A2D-EF268E7BCBA8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L15" authorId="0" shapeId="0" xr:uid="{0EF80444-5793-47AF-80C9-34753A68D633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Is this correct. Values?</t>
        </r>
      </text>
    </comment>
    <comment ref="M15" authorId="1" shapeId="0" xr:uid="{7F93BC8C-0456-483B-BEB1-11D664F0C412}">
      <text>
        <t>[Threaded comment]
Your version of Excel allows you to read this threaded comment; however, any edits to it will get removed if the file is opened in a newer version of Excel. Learn more: https://go.microsoft.com/fwlink/?linkid=870924
Comment:
    What values?</t>
      </text>
    </comment>
    <comment ref="W15" authorId="0" shapeId="0" xr:uid="{81B6D29F-2CCA-4C0B-9C63-FBF08D510957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True or False only</t>
        </r>
      </text>
    </comment>
    <comment ref="L17" authorId="0" shapeId="0" xr:uid="{82439C47-42E3-4D15-B418-C34746726C6D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Merge lines with Id</t>
        </r>
      </text>
    </comment>
    <comment ref="M17" authorId="0" shapeId="0" xr:uid="{EE0B8FF1-0DA9-4574-8F99-3EE02678DB26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Merge lines with BidID</t>
        </r>
      </text>
    </comment>
    <comment ref="V17" authorId="0" shapeId="0" xr:uid="{29A3A935-5A67-487C-ABB5-3E3F5F8A1208}">
      <text>
        <r>
          <rPr>
            <b/>
            <sz val="9"/>
            <color indexed="81"/>
            <rFont val="Tahoma"/>
            <family val="2"/>
          </rPr>
          <t>Cor Zijlstra:</t>
        </r>
        <r>
          <rPr>
            <sz val="9"/>
            <color indexed="81"/>
            <rFont val="Tahoma"/>
            <family val="2"/>
          </rPr>
          <t xml:space="preserve">
Merge lines using BID</t>
        </r>
      </text>
    </comment>
    <comment ref="W17" authorId="0" shapeId="0" xr:uid="{90E2AC6A-0E22-45CA-9BB3-91EEA469A693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Merge lines with bid_id</t>
        </r>
      </text>
    </comment>
    <comment ref="J23" authorId="0" shapeId="0" xr:uid="{7C55C9B3-020D-4CEA-9E9F-61C26BD3A4A4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Fixed Distributor</t>
        </r>
      </text>
    </comment>
    <comment ref="I25" authorId="0" shapeId="0" xr:uid="{3762B92D-CBD3-418B-9AE0-1B1D7D70EB45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J25" authorId="0" shapeId="0" xr:uid="{BF2EC998-3862-4562-A27C-BEF7590A7E04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L25" authorId="0" shapeId="0" xr:uid="{68081DA2-D24B-4D21-944D-66F6E0834C94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M25" authorId="0" shapeId="0" xr:uid="{71B27648-66D5-4DCA-A7FE-160D16D95147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T25" authorId="0" shapeId="0" xr:uid="{306C6CF4-A331-428C-9B42-70C763317EEE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V25" authorId="0" shapeId="0" xr:uid="{1F331067-6C3F-4C98-9F78-D48964301662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W25" authorId="0" shapeId="0" xr:uid="{556F0CB0-9EC5-406D-A0B6-A74D89B610CB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  <comment ref="X25" authorId="0" shapeId="0" xr:uid="{43A50651-383E-457F-85A6-D5DCC0016F25}">
      <text>
        <r>
          <rPr>
            <b/>
            <sz val="9"/>
            <color indexed="81"/>
            <rFont val="Tahoma"/>
            <charset val="1"/>
          </rPr>
          <t>Cor Zijlstra:</t>
        </r>
        <r>
          <rPr>
            <sz val="9"/>
            <color indexed="81"/>
            <rFont val="Tahoma"/>
            <charset val="1"/>
          </rPr>
          <t xml:space="preserve">
Currency setting per seller</t>
        </r>
      </text>
    </comment>
  </commentList>
</comments>
</file>

<file path=xl/sharedStrings.xml><?xml version="1.0" encoding="utf-8"?>
<sst xmlns="http://schemas.openxmlformats.org/spreadsheetml/2006/main" count="336" uniqueCount="123">
  <si>
    <t>SAP_BID_ITEM</t>
  </si>
  <si>
    <t>SAP_BID_DESC</t>
  </si>
  <si>
    <t>SAP_BID_NUMBER</t>
  </si>
  <si>
    <t>Add GTIN/EAN as optional field</t>
  </si>
  <si>
    <t>Unmapped fields:</t>
  </si>
  <si>
    <t>-</t>
  </si>
  <si>
    <t>PRODUCT_NAME</t>
  </si>
  <si>
    <t>Optional</t>
  </si>
  <si>
    <t>Attribute: string</t>
  </si>
  <si>
    <t>SpecialBid/product/textualProductDescription</t>
  </si>
  <si>
    <t>0..1</t>
  </si>
  <si>
    <t>String</t>
  </si>
  <si>
    <t>product description</t>
  </si>
  <si>
    <t>Description</t>
  </si>
  <si>
    <t>Special BID / product</t>
  </si>
  <si>
    <t>Mandatory</t>
  </si>
  <si>
    <t>SpecialBid/product/priceInfo/currency</t>
  </si>
  <si>
    <t>Currency</t>
  </si>
  <si>
    <t>PRICE</t>
  </si>
  <si>
    <t>Attribute: decimal</t>
  </si>
  <si>
    <t>SpecialBid/product/priceInfo/price</t>
  </si>
  <si>
    <t>Amount</t>
  </si>
  <si>
    <t>Amount for each item provided by the manufacturer</t>
  </si>
  <si>
    <t>Special Bid Price</t>
  </si>
  <si>
    <t>Optional, is required for some HP special bids</t>
  </si>
  <si>
    <t>SpecialBid/product/productIdentifiers/localisationCode</t>
  </si>
  <si>
    <t>Required if the bid is country specific</t>
  </si>
  <si>
    <t>Localisation Code</t>
  </si>
  <si>
    <t>SAP_PRODUCT_CODE</t>
  </si>
  <si>
    <t>Optional, unless sellers demands this on the purchase order</t>
  </si>
  <si>
    <t>SpecialBid/product/productIdentifiers/productIdentifier</t>
  </si>
  <si>
    <t>Internal product ID from distributor</t>
  </si>
  <si>
    <t>SKU</t>
  </si>
  <si>
    <t>PRODUCT_CODE</t>
  </si>
  <si>
    <t>Mandatory, check with Ingram if this can be added</t>
  </si>
  <si>
    <t>product ID from manufacturer</t>
  </si>
  <si>
    <t>manufacturer Part Number</t>
  </si>
  <si>
    <t>Optional, might be needed if we connect vendor's directly</t>
  </si>
  <si>
    <t>Attribute: xsd:nonNegativeInteger</t>
  </si>
  <si>
    <t>SpecialBid/product/remainder/quantity</t>
  </si>
  <si>
    <t>Numeric</t>
  </si>
  <si>
    <t>Remaining Order QTY</t>
  </si>
  <si>
    <t>Remaining  Order QTY</t>
  </si>
  <si>
    <t>SpecialBid/product/maxOrder/quantity</t>
  </si>
  <si>
    <t>Maximum Order QTY</t>
  </si>
  <si>
    <t>Max Order QTY</t>
  </si>
  <si>
    <t>SpecialBid/product/minOrder/quantity</t>
  </si>
  <si>
    <t>Minimum Order QTY</t>
  </si>
  <si>
    <t>Min Order QTY</t>
  </si>
  <si>
    <t>SpecialBid/freeFromText</t>
  </si>
  <si>
    <t>Info free text</t>
  </si>
  <si>
    <t>Text</t>
  </si>
  <si>
    <t>Special BID / header</t>
  </si>
  <si>
    <t>SpecialBid/terms</t>
  </si>
  <si>
    <t>Codes for different term of validity, eg only when everything on BID is ordered</t>
  </si>
  <si>
    <t>Terms</t>
  </si>
  <si>
    <t>Rmove field, use line level</t>
  </si>
  <si>
    <t>SpecialBid/currency</t>
  </si>
  <si>
    <t>Bid Currency</t>
  </si>
  <si>
    <t>Mandatory, with distributor GLN as fixed value</t>
  </si>
  <si>
    <t>SpecialBid/distributors/partnerId</t>
  </si>
  <si>
    <t>1..x</t>
  </si>
  <si>
    <t>GLN</t>
  </si>
  <si>
    <t>Available distributors on BID</t>
  </si>
  <si>
    <t>Distributors</t>
  </si>
  <si>
    <t>Mandatory, with buyer GLN</t>
  </si>
  <si>
    <t>SpecialBid/resellers/partnerId</t>
  </si>
  <si>
    <t>Available resellers on BID</t>
  </si>
  <si>
    <t>Reseller</t>
  </si>
  <si>
    <t>END_USER</t>
  </si>
  <si>
    <t>Mandatory, check EET, is this special deal?</t>
  </si>
  <si>
    <t>SpecialBid/endCustomer</t>
  </si>
  <si>
    <t>Description of the end customer i.e. Acme Corp</t>
  </si>
  <si>
    <t>End Customer</t>
  </si>
  <si>
    <t>Remove field</t>
  </si>
  <si>
    <t>DateTimeStamp ([0-9]{8}</t>
  </si>
  <si>
    <t>SpecialBid/shipToDate/dateStamp</t>
  </si>
  <si>
    <t>Date</t>
  </si>
  <si>
    <t>Shipping to date</t>
  </si>
  <si>
    <t>Ship Date To</t>
  </si>
  <si>
    <t>SpecialBid/shipFromDate/dateStamp</t>
  </si>
  <si>
    <t>Shipping from date</t>
  </si>
  <si>
    <t>Ship Date From</t>
  </si>
  <si>
    <t>END_DATE</t>
  </si>
  <si>
    <t>SpecialBid/orderToDate/dateStamp</t>
  </si>
  <si>
    <t>Valid to</t>
  </si>
  <si>
    <t>Order Date To</t>
  </si>
  <si>
    <t>START_DATE</t>
  </si>
  <si>
    <t>SpecialBid/orderFromDate/dateStamp</t>
  </si>
  <si>
    <t>Valid from</t>
  </si>
  <si>
    <t>Order Date From</t>
  </si>
  <si>
    <t>Optional, might be requested if we connect vendor's directly</t>
  </si>
  <si>
    <t>SpecialBid/bidVersion</t>
  </si>
  <si>
    <t>Version of the BID provided by the manufacturer</t>
  </si>
  <si>
    <t>Bid Version</t>
  </si>
  <si>
    <t>BID_NUMBER</t>
  </si>
  <si>
    <t>SpecialBid/bidID</t>
  </si>
  <si>
    <t>ID of the BID provided by the manufacturer</t>
  </si>
  <si>
    <t>Bid ID</t>
  </si>
  <si>
    <t>Mandatory, use code conversion to GLN's</t>
  </si>
  <si>
    <t>Attribute: GTINStringType</t>
  </si>
  <si>
    <t>SpecialBid/partnerId</t>
  </si>
  <si>
    <t>Manufacturer GLN of the bid</t>
  </si>
  <si>
    <t>Manufacturer GLN</t>
  </si>
  <si>
    <t>SpecialBid/dateStamp</t>
  </si>
  <si>
    <t>Creation date of the special bid</t>
  </si>
  <si>
    <t>Triadata</t>
  </si>
  <si>
    <t>Tech Data</t>
  </si>
  <si>
    <t>Pedab</t>
  </si>
  <si>
    <t>Itegra</t>
  </si>
  <si>
    <t>Isicom</t>
  </si>
  <si>
    <t>Ingram</t>
  </si>
  <si>
    <t>Exertis</t>
  </si>
  <si>
    <t>EET</t>
  </si>
  <si>
    <t>Dectel</t>
  </si>
  <si>
    <t>Also</t>
  </si>
  <si>
    <t>Conclusion</t>
  </si>
  <si>
    <t>XML properties</t>
  </si>
  <si>
    <t>XML element / attribute</t>
  </si>
  <si>
    <t>Cardinality</t>
  </si>
  <si>
    <t>Type</t>
  </si>
  <si>
    <t>Field name</t>
  </si>
  <si>
    <t>Parent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</si>
</sst>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2" borderId="0" xfId="0" applyFill="1"/>
    <xf numFmtId="0" fontId="0" fillId="2" borderId="0" xfId="0" applyFill="1" applyAlignment="1">
      <alignment horizontal="left"/>
    </xf>
    <xf numFmtId="0" fontId="0" fillId="0" borderId="0" xfId="0" quotePrefix="1" applyAlignment="1">
      <alignment horizontal="left"/>
    </xf>
    <xf numFmtId="0" fontId="0" fillId="0" borderId="0" xfId="0" quotePrefix="1"/>
    <xf numFmtId="0" fontId="2" fillId="0" borderId="0" xfId="0" applyFont="1"/>
    <xf numFmtId="14" fontId="0" fillId="0" borderId="0" xfId="0" applyNumberFormat="1"/>
    <xf numFmtId="1" fontId="0" fillId="0" borderId="0" xfId="0" applyNumberFormat="1"/>
    <xf numFmtId="0" fontId="1" fillId="0" borderId="0" xfId="0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y%20of%20Special%20Bid%20Field%20Definit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so BID1-321978.txt"/>
      <sheetName val="Tech Data 340304_dp_bid"/>
      <sheetName val="Tech Data 340304_dp_hp_bid"/>
      <sheetName val="Tech D 340304_dp_hp_bidcustomer"/>
      <sheetName val="Tech Data 340304_dp_hp_bidinfo"/>
      <sheetName val="IngramNODustinBidInfo"/>
      <sheetName val="IngramNODustinBidPrice"/>
      <sheetName val="IngramNODustinBidCustomer"/>
      <sheetName val="Bid_eet_dustin10237"/>
      <sheetName val="DectelDustinPrice_BID"/>
      <sheetName val="ExertisNODustinBidHeader"/>
      <sheetName val="ExertisNODustinBidRows"/>
      <sheetName val="BIDPRIS-ISICOM-100013"/>
      <sheetName val="bidfil_Dustin_Itegra"/>
      <sheetName val="PedabDustinHeader"/>
      <sheetName val="PedabDustinBidRows"/>
      <sheetName val="TriadaDustinABBIDPris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E1" t="str">
            <v>Price</v>
          </cell>
        </row>
      </sheetData>
      <sheetData sheetId="7">
        <row r="2">
          <cell r="D2" t="str">
            <v>VATCode</v>
          </cell>
          <cell r="E2" t="str">
            <v>MfrCustId</v>
          </cell>
          <cell r="F2" t="str">
            <v>Address1</v>
          </cell>
          <cell r="G2" t="str">
            <v>Address2</v>
          </cell>
          <cell r="H2" t="str">
            <v>Address3</v>
          </cell>
          <cell r="I2" t="str">
            <v>ContactName</v>
          </cell>
          <cell r="J2" t="str">
            <v>PhoneNbr</v>
          </cell>
        </row>
      </sheetData>
      <sheetData sheetId="8"/>
      <sheetData sheetId="9"/>
      <sheetData sheetId="10">
        <row r="1">
          <cell r="F1" t="str">
            <v>End</v>
          </cell>
        </row>
      </sheetData>
      <sheetData sheetId="11">
        <row r="2">
          <cell r="D2" t="str">
            <v>9H.JF878.N5E</v>
          </cell>
        </row>
      </sheetData>
      <sheetData sheetId="12"/>
      <sheetData sheetId="13"/>
      <sheetData sheetId="14"/>
      <sheetData sheetId="15"/>
      <sheetData sheetId="1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Cor Zijlstra" id="{15E4B433-6BB2-4ED7-A8AF-4E55B880F7BC}" userId="S::corzijlstra@onetrail.com::cacd4102-46e5-4c32-811d-6239faffb625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15" dT="2021-08-16T09:02:23.84" personId="{15E4B433-6BB2-4ED7-A8AF-4E55B880F7BC}" id="{7F93BC8C-0456-483B-BEB1-11D664F0C412}">
    <text>What values?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CBB3E-7A92-436A-8FED-ED6230B2C240}">
  <dimension ref="A1:X39"/>
  <sheetViews>
    <sheetView tabSelected="1" workbookViewId="0">
      <pane ySplit="600"/>
      <selection activeCell="L7" sqref="L7"/>
      <selection pane="bottomLeft" activeCell="C1" sqref="C1"/>
    </sheetView>
  </sheetViews>
  <sheetFormatPr defaultRowHeight="15" x14ac:dyDescent="0.25"/>
  <cols>
    <col min="1" max="1" width="37.7109375" customWidth="1"/>
    <col min="2" max="2" width="25.28515625" customWidth="1"/>
    <col min="3" max="3" width="76.5703125" bestFit="1" customWidth="1"/>
    <col min="5" max="5" width="10" style="2" bestFit="1" customWidth="1"/>
    <col min="6" max="6" width="82.7109375" bestFit="1" customWidth="1"/>
    <col min="7" max="7" width="42" bestFit="1" customWidth="1"/>
    <col min="8" max="8" width="53.7109375" bestFit="1" customWidth="1"/>
    <col min="9" max="9" width="20" style="1" bestFit="1" customWidth="1"/>
    <col min="10" max="10" width="20" style="1" customWidth="1"/>
    <col min="11" max="11" width="14" bestFit="1" customWidth="1"/>
    <col min="12" max="12" width="14" customWidth="1"/>
    <col min="13" max="13" width="18.5703125" bestFit="1" customWidth="1"/>
    <col min="14" max="19" width="14" hidden="1" customWidth="1"/>
    <col min="21" max="21" width="26.28515625" bestFit="1" customWidth="1"/>
    <col min="22" max="22" width="13.140625" bestFit="1" customWidth="1"/>
    <col min="23" max="23" width="13.85546875" style="1" bestFit="1" customWidth="1"/>
  </cols>
  <sheetData>
    <row r="1" spans="1:24" x14ac:dyDescent="0.25">
      <c r="A1" s="12" t="s">
        <v>122</v>
      </c>
      <c r="B1" s="12" t="s">
        <v>121</v>
      </c>
      <c r="C1" s="12" t="s">
        <v>13</v>
      </c>
      <c r="D1" s="12" t="s">
        <v>120</v>
      </c>
      <c r="E1" s="13" t="s">
        <v>119</v>
      </c>
      <c r="F1" s="12" t="s">
        <v>118</v>
      </c>
      <c r="G1" s="12" t="s">
        <v>117</v>
      </c>
      <c r="H1" s="12" t="s">
        <v>116</v>
      </c>
      <c r="I1" s="10" t="s">
        <v>115</v>
      </c>
      <c r="J1" s="10" t="s">
        <v>114</v>
      </c>
      <c r="K1" s="12" t="s">
        <v>113</v>
      </c>
      <c r="L1" s="12" t="s">
        <v>112</v>
      </c>
      <c r="M1" s="12" t="s">
        <v>111</v>
      </c>
      <c r="N1" s="12"/>
      <c r="O1" s="12"/>
      <c r="P1" s="12"/>
      <c r="Q1" s="12"/>
      <c r="R1" s="12"/>
      <c r="S1" s="12"/>
      <c r="T1" s="12" t="s">
        <v>110</v>
      </c>
      <c r="U1" s="12" t="s">
        <v>109</v>
      </c>
      <c r="V1" s="12" t="s">
        <v>108</v>
      </c>
      <c r="W1" s="10" t="s">
        <v>107</v>
      </c>
      <c r="X1" s="12" t="s">
        <v>106</v>
      </c>
    </row>
    <row r="2" spans="1:24" x14ac:dyDescent="0.25">
      <c r="A2" s="12"/>
      <c r="B2" s="12"/>
      <c r="C2" s="12"/>
      <c r="D2" s="12"/>
      <c r="E2" s="13"/>
      <c r="F2" s="12"/>
      <c r="G2" s="12"/>
      <c r="H2" s="12"/>
      <c r="I2" s="10"/>
      <c r="J2" s="10"/>
      <c r="K2" s="12"/>
      <c r="L2" s="12"/>
      <c r="M2" s="12"/>
      <c r="N2" s="12"/>
      <c r="O2" s="12"/>
      <c r="P2" s="12"/>
      <c r="Q2" s="12"/>
      <c r="R2" s="12"/>
      <c r="S2" s="12"/>
      <c r="W2" s="10"/>
    </row>
    <row r="3" spans="1:24" x14ac:dyDescent="0.25">
      <c r="A3" t="s">
        <v>52</v>
      </c>
      <c r="B3" t="s">
        <v>77</v>
      </c>
      <c r="C3" t="s">
        <v>105</v>
      </c>
      <c r="D3" t="s">
        <v>77</v>
      </c>
      <c r="E3" s="2">
        <v>1</v>
      </c>
      <c r="F3" t="s">
        <v>104</v>
      </c>
      <c r="G3" s="12" t="s">
        <v>75</v>
      </c>
      <c r="H3" t="s">
        <v>74</v>
      </c>
      <c r="I3" s="10" t="s">
        <v>5</v>
      </c>
      <c r="J3" s="6" t="s">
        <v>5</v>
      </c>
      <c r="K3" s="6" t="s">
        <v>5</v>
      </c>
      <c r="L3" s="6" t="s">
        <v>5</v>
      </c>
      <c r="M3" s="6" t="s">
        <v>5</v>
      </c>
      <c r="N3" s="6"/>
      <c r="O3" s="6"/>
      <c r="P3" s="6"/>
      <c r="Q3" s="6"/>
      <c r="R3" s="6"/>
      <c r="S3" s="6"/>
      <c r="T3" s="6" t="s">
        <v>5</v>
      </c>
      <c r="U3" s="6" t="s">
        <v>5</v>
      </c>
      <c r="V3" s="6" t="s">
        <v>5</v>
      </c>
      <c r="W3" s="11" t="s">
        <v>5</v>
      </c>
      <c r="X3" s="6" t="s">
        <v>5</v>
      </c>
    </row>
    <row r="4" spans="1:24" x14ac:dyDescent="0.25">
      <c r="A4" t="s">
        <v>52</v>
      </c>
      <c r="B4" t="s">
        <v>103</v>
      </c>
      <c r="C4" t="s">
        <v>102</v>
      </c>
      <c r="D4" t="s">
        <v>11</v>
      </c>
      <c r="E4" s="2" t="s">
        <v>10</v>
      </c>
      <c r="F4" t="s">
        <v>101</v>
      </c>
      <c r="G4" t="s">
        <v>100</v>
      </c>
      <c r="H4" t="s">
        <v>99</v>
      </c>
      <c r="I4" s="5" t="s">
        <v>5</v>
      </c>
      <c r="J4" s="5" t="str">
        <f>[1]!DectelDustinPrice_BID[[#Headers],[Brand]]</f>
        <v>Brand</v>
      </c>
      <c r="K4" t="str">
        <f>[1]!Bid_eet_dustin10237[[#Headers],[Manufacturing]]</f>
        <v>Manufacturing</v>
      </c>
      <c r="L4" t="str">
        <f>[1]!ExertisNODustinBidHeader[[#Headers],[Supplier]]</f>
        <v>Supplier</v>
      </c>
      <c r="M4" t="str">
        <f>[1]!IngramNODustinBidInfo[[#Headers],[Manufacturer]]</f>
        <v>Manufacturer</v>
      </c>
      <c r="T4" s="6" t="s">
        <v>5</v>
      </c>
      <c r="U4" t="str">
        <f>[1]!bidfil_Dustin_Itegra[[#Headers],[Producer name]]</f>
        <v>Producer name</v>
      </c>
      <c r="V4" t="str">
        <f>[1]!PedabDustinHeader__2[[#Headers],[PRODUCENT]]</f>
        <v>PRODUCENT</v>
      </c>
      <c r="W4" s="10"/>
      <c r="X4" s="6" t="s">
        <v>5</v>
      </c>
    </row>
    <row r="5" spans="1:24" x14ac:dyDescent="0.25">
      <c r="A5" t="s">
        <v>52</v>
      </c>
      <c r="B5" t="s">
        <v>98</v>
      </c>
      <c r="C5" t="s">
        <v>97</v>
      </c>
      <c r="D5" t="s">
        <v>11</v>
      </c>
      <c r="E5" s="2">
        <v>1</v>
      </c>
      <c r="F5" t="s">
        <v>96</v>
      </c>
      <c r="G5" t="s">
        <v>8</v>
      </c>
      <c r="H5" t="s">
        <v>15</v>
      </c>
      <c r="I5" s="1" t="s">
        <v>95</v>
      </c>
      <c r="J5" s="1" t="str">
        <f>[1]!DectelDustinPrice_BID[[#Headers],[ItemNo]]</f>
        <v>ItemNo</v>
      </c>
      <c r="K5" t="str">
        <f>[1]!Bid_eet_dustin10237[[#Headers],[Bid No.]]</f>
        <v>Bid No.</v>
      </c>
      <c r="L5" t="str">
        <f>[1]!ExertisNODustinBidHeader[[#Headers],[Id]]</f>
        <v>Id</v>
      </c>
      <c r="M5" t="str">
        <f>[1]!IngramNODustinBidInfo[[#Headers],[BidID]]</f>
        <v>BidID</v>
      </c>
      <c r="T5" s="9" t="str">
        <f>[1]!BIDPRIS_ISICOM_100013[[#Headers],[Column3]]</f>
        <v>Column3</v>
      </c>
      <c r="U5" t="str">
        <f>[1]!bidfil_Dustin_Itegra[[#Headers],[BID ID]]</f>
        <v>BID ID</v>
      </c>
      <c r="V5" t="str">
        <f>[1]!PedabDustinHeader__2[[#Headers],[BID]]</f>
        <v>BID</v>
      </c>
      <c r="W5" s="1" t="str">
        <f>[1]!_340304_dp_hp_bid[[#Headers],[bid_id]]</f>
        <v>bid_id</v>
      </c>
      <c r="X5" t="str">
        <f>[1]!TriadaDustinABBIDPris[[#Headers],[Column2]]</f>
        <v>Column2</v>
      </c>
    </row>
    <row r="6" spans="1:24" x14ac:dyDescent="0.25">
      <c r="A6" t="s">
        <v>52</v>
      </c>
      <c r="B6" t="s">
        <v>94</v>
      </c>
      <c r="C6" t="s">
        <v>93</v>
      </c>
      <c r="D6" t="s">
        <v>11</v>
      </c>
      <c r="E6" s="2" t="s">
        <v>10</v>
      </c>
      <c r="F6" t="s">
        <v>92</v>
      </c>
      <c r="G6" t="s">
        <v>8</v>
      </c>
      <c r="H6" t="s">
        <v>91</v>
      </c>
      <c r="I6" s="5" t="s">
        <v>5</v>
      </c>
      <c r="J6" s="5" t="s">
        <v>5</v>
      </c>
      <c r="K6" s="6" t="s">
        <v>5</v>
      </c>
      <c r="L6" s="6" t="s">
        <v>5</v>
      </c>
      <c r="M6" s="5" t="s">
        <v>5</v>
      </c>
      <c r="N6" s="6"/>
      <c r="O6" s="6"/>
      <c r="P6" s="6"/>
      <c r="Q6" s="6"/>
      <c r="R6" s="6"/>
      <c r="S6" s="6"/>
      <c r="T6" s="6" t="s">
        <v>5</v>
      </c>
      <c r="U6" s="6" t="s">
        <v>5</v>
      </c>
      <c r="V6" s="6" t="s">
        <v>5</v>
      </c>
      <c r="W6" s="5" t="s">
        <v>5</v>
      </c>
      <c r="X6" s="6" t="s">
        <v>5</v>
      </c>
    </row>
    <row r="7" spans="1:24" x14ac:dyDescent="0.25">
      <c r="A7" t="s">
        <v>52</v>
      </c>
      <c r="B7" t="s">
        <v>90</v>
      </c>
      <c r="C7" t="s">
        <v>89</v>
      </c>
      <c r="D7" t="s">
        <v>77</v>
      </c>
      <c r="E7" s="2">
        <v>1</v>
      </c>
      <c r="F7" t="s">
        <v>88</v>
      </c>
      <c r="G7" t="s">
        <v>75</v>
      </c>
      <c r="H7" t="s">
        <v>7</v>
      </c>
      <c r="I7" s="1" t="s">
        <v>87</v>
      </c>
      <c r="J7" s="1" t="str">
        <f>[1]!DectelDustinPrice_BID[[#Headers],[ValidFrom]]</f>
        <v>ValidFrom</v>
      </c>
      <c r="K7" s="6" t="s">
        <v>5</v>
      </c>
      <c r="L7" s="6" t="str">
        <f>[1]!ExertisNODustinBidHeader[[#Headers],[Start]]</f>
        <v>Start</v>
      </c>
      <c r="M7" s="5" t="s">
        <v>5</v>
      </c>
      <c r="N7" s="6"/>
      <c r="O7" s="6"/>
      <c r="P7" s="6"/>
      <c r="Q7" s="6"/>
      <c r="R7" s="6"/>
      <c r="S7" s="6"/>
      <c r="T7" t="str">
        <f>[1]!BIDPRIS_ISICOM_100013[[#Headers],[Column4]]</f>
        <v>Column4</v>
      </c>
      <c r="U7" t="str">
        <f>[1]!bidfil_Dustin_Itegra[[#Headers],[Start Date(Valid from)]]</f>
        <v>Start Date(Valid from)</v>
      </c>
      <c r="V7" t="str">
        <f>[1]!PedabDustinHeader__2[[#Headers],[STARTDATUM]]</f>
        <v>STARTDATUM</v>
      </c>
      <c r="W7" s="1" t="str">
        <f>[1]!_340304_dp_hp_bidinfo[[#Headers],[start_date]]</f>
        <v>start_date</v>
      </c>
      <c r="X7" t="str">
        <f>[1]!TriadaDustinABBIDPris[[#Headers],[Column7]]</f>
        <v>Column7</v>
      </c>
    </row>
    <row r="8" spans="1:24" x14ac:dyDescent="0.25">
      <c r="A8" t="s">
        <v>52</v>
      </c>
      <c r="B8" t="s">
        <v>86</v>
      </c>
      <c r="C8" t="s">
        <v>85</v>
      </c>
      <c r="D8" t="s">
        <v>77</v>
      </c>
      <c r="E8" s="2">
        <v>1</v>
      </c>
      <c r="F8" t="s">
        <v>84</v>
      </c>
      <c r="G8" t="s">
        <v>75</v>
      </c>
      <c r="H8" t="s">
        <v>15</v>
      </c>
      <c r="I8" s="1" t="s">
        <v>83</v>
      </c>
      <c r="J8" s="1" t="str">
        <f>[1]!DectelDustinPrice_BID[[#Headers],[ValidTo]]</f>
        <v>ValidTo</v>
      </c>
      <c r="K8" t="str">
        <f>[1]!Bid_eet_dustin10237[[#Headers],[Expiry Date]]</f>
        <v>Expiry Date</v>
      </c>
      <c r="L8" s="8" t="str">
        <f>[1]ExertisNODustinBidHeader!F1</f>
        <v>End</v>
      </c>
      <c r="M8" t="str">
        <f>[1]!IngramNODustinBidInfo[[#Headers],[ValidThrough]]</f>
        <v>ValidThrough</v>
      </c>
      <c r="T8" t="str">
        <f>[1]!BIDPRIS_ISICOM_100013[[#Headers],[Column5]]</f>
        <v>Column5</v>
      </c>
      <c r="U8" t="str">
        <f>[1]!bidfil_Dustin_Itegra[[#Headers],[End Date(Valid To)]]</f>
        <v>End Date(Valid To)</v>
      </c>
      <c r="V8" t="str">
        <f>[1]!PedabDustinHeader__2[[#Headers],[SLUTDATUM]]</f>
        <v>SLUTDATUM</v>
      </c>
      <c r="W8" s="1" t="str">
        <f>[1]!_340304_dp_hp_bidinfo[[#Headers],[end_date]]</f>
        <v>end_date</v>
      </c>
      <c r="X8" t="str">
        <f>[1]!TriadaDustinABBIDPris[[#Headers],[Column8]]</f>
        <v>Column8</v>
      </c>
    </row>
    <row r="9" spans="1:24" x14ac:dyDescent="0.25">
      <c r="A9" t="s">
        <v>52</v>
      </c>
      <c r="B9" t="s">
        <v>82</v>
      </c>
      <c r="C9" t="s">
        <v>81</v>
      </c>
      <c r="D9" t="s">
        <v>77</v>
      </c>
      <c r="E9" s="2">
        <v>1</v>
      </c>
      <c r="F9" t="s">
        <v>80</v>
      </c>
      <c r="G9" t="s">
        <v>75</v>
      </c>
      <c r="H9" t="s">
        <v>74</v>
      </c>
      <c r="I9" s="5" t="s">
        <v>5</v>
      </c>
      <c r="J9" s="5"/>
      <c r="K9" s="6" t="s">
        <v>5</v>
      </c>
      <c r="L9" s="6" t="s">
        <v>5</v>
      </c>
      <c r="M9" s="5" t="s">
        <v>5</v>
      </c>
      <c r="N9" s="6"/>
      <c r="O9" s="6"/>
      <c r="P9" s="6"/>
      <c r="Q9" s="6"/>
      <c r="R9" s="6"/>
      <c r="S9" s="6"/>
      <c r="T9" s="6" t="s">
        <v>5</v>
      </c>
      <c r="U9" s="6" t="s">
        <v>5</v>
      </c>
      <c r="V9" s="6" t="s">
        <v>5</v>
      </c>
      <c r="W9" s="5" t="s">
        <v>5</v>
      </c>
      <c r="X9" s="6" t="s">
        <v>5</v>
      </c>
    </row>
    <row r="10" spans="1:24" x14ac:dyDescent="0.25">
      <c r="A10" t="s">
        <v>52</v>
      </c>
      <c r="B10" t="s">
        <v>79</v>
      </c>
      <c r="C10" t="s">
        <v>78</v>
      </c>
      <c r="D10" t="s">
        <v>77</v>
      </c>
      <c r="E10" s="2">
        <v>1</v>
      </c>
      <c r="F10" t="s">
        <v>76</v>
      </c>
      <c r="G10" t="s">
        <v>75</v>
      </c>
      <c r="H10" t="s">
        <v>74</v>
      </c>
      <c r="I10" s="5" t="s">
        <v>5</v>
      </c>
      <c r="J10" s="5"/>
      <c r="K10" s="6" t="s">
        <v>5</v>
      </c>
      <c r="L10" s="6" t="s">
        <v>5</v>
      </c>
      <c r="M10" s="5" t="s">
        <v>5</v>
      </c>
      <c r="N10" s="6"/>
      <c r="O10" s="6"/>
      <c r="P10" s="6"/>
      <c r="Q10" s="6"/>
      <c r="R10" s="6"/>
      <c r="S10" s="6"/>
      <c r="T10" s="6" t="s">
        <v>5</v>
      </c>
      <c r="U10" s="6" t="s">
        <v>5</v>
      </c>
      <c r="V10" s="6" t="s">
        <v>5</v>
      </c>
      <c r="W10" s="5" t="s">
        <v>5</v>
      </c>
      <c r="X10" s="6" t="s">
        <v>5</v>
      </c>
    </row>
    <row r="11" spans="1:24" x14ac:dyDescent="0.25">
      <c r="A11" t="s">
        <v>52</v>
      </c>
      <c r="B11" t="s">
        <v>73</v>
      </c>
      <c r="C11" t="s">
        <v>72</v>
      </c>
      <c r="D11" t="s">
        <v>11</v>
      </c>
      <c r="E11" s="2">
        <v>1</v>
      </c>
      <c r="F11" t="s">
        <v>71</v>
      </c>
      <c r="G11" t="s">
        <v>8</v>
      </c>
      <c r="H11" t="s">
        <v>70</v>
      </c>
      <c r="I11" s="1" t="s">
        <v>69</v>
      </c>
      <c r="J11" s="1" t="str">
        <f>[1]!DectelDustinPrice_BID[[#Headers],[Name]]</f>
        <v>Name</v>
      </c>
      <c r="K11" s="6" t="s">
        <v>5</v>
      </c>
      <c r="L11" s="6" t="str">
        <f>[1]!ExertisNODustinBidHeader[[#Headers],[Name]]</f>
        <v>Name</v>
      </c>
      <c r="M11" t="str">
        <f>[1]IngramNODustinBidCustomer!E2</f>
        <v>MfrCustId</v>
      </c>
      <c r="N11" s="6"/>
      <c r="O11" s="6"/>
      <c r="P11" s="6"/>
      <c r="Q11" s="6"/>
      <c r="R11" s="6"/>
      <c r="S11" s="6"/>
      <c r="T11" t="str">
        <f>[1]!BIDPRIS_ISICOM_100013[[#Headers],[Column7]]</f>
        <v>Column7</v>
      </c>
      <c r="U11" t="str">
        <f>[1]!bidfil_Dustin_Itegra[[#Headers],[Customer Name]]</f>
        <v>Customer Name</v>
      </c>
      <c r="V11" t="str">
        <f>[1]!PedabDustinHeader__2[[#Headers],[KUND]]</f>
        <v>KUND</v>
      </c>
      <c r="W11" s="1" t="str">
        <f>[1]!_340304_dp_hp_bidcustomer[[#Headers],[customer_name]]</f>
        <v>customer_name</v>
      </c>
      <c r="X11" t="str">
        <f>[1]!TriadaDustinABBIDPris[[#Headers],[Column3]]</f>
        <v>Column3</v>
      </c>
    </row>
    <row r="12" spans="1:24" x14ac:dyDescent="0.25">
      <c r="A12" t="s">
        <v>52</v>
      </c>
      <c r="B12" t="s">
        <v>68</v>
      </c>
      <c r="C12" t="s">
        <v>67</v>
      </c>
      <c r="D12" t="s">
        <v>62</v>
      </c>
      <c r="E12" s="2" t="s">
        <v>61</v>
      </c>
      <c r="F12" t="s">
        <v>66</v>
      </c>
      <c r="G12" t="s">
        <v>8</v>
      </c>
      <c r="H12" t="s">
        <v>65</v>
      </c>
      <c r="I12" s="5" t="s">
        <v>5</v>
      </c>
      <c r="J12" s="5" t="s">
        <v>5</v>
      </c>
      <c r="K12" s="5" t="s">
        <v>5</v>
      </c>
      <c r="L12" s="5" t="s">
        <v>5</v>
      </c>
      <c r="M12" s="5" t="s">
        <v>5</v>
      </c>
      <c r="N12" s="6"/>
      <c r="O12" s="6"/>
      <c r="P12" s="6"/>
      <c r="Q12" s="6"/>
      <c r="R12" s="6"/>
      <c r="S12" s="6"/>
      <c r="T12" s="5" t="s">
        <v>5</v>
      </c>
      <c r="U12" s="5" t="s">
        <v>5</v>
      </c>
      <c r="V12" s="5" t="s">
        <v>5</v>
      </c>
      <c r="W12" s="5" t="s">
        <v>5</v>
      </c>
      <c r="X12" s="5" t="s">
        <v>5</v>
      </c>
    </row>
    <row r="13" spans="1:24" x14ac:dyDescent="0.25">
      <c r="A13" t="s">
        <v>52</v>
      </c>
      <c r="B13" t="s">
        <v>64</v>
      </c>
      <c r="C13" t="s">
        <v>63</v>
      </c>
      <c r="D13" t="s">
        <v>62</v>
      </c>
      <c r="E13" s="2" t="s">
        <v>61</v>
      </c>
      <c r="F13" t="s">
        <v>60</v>
      </c>
      <c r="G13" t="s">
        <v>8</v>
      </c>
      <c r="H13" t="s">
        <v>59</v>
      </c>
      <c r="I13" s="5" t="s">
        <v>5</v>
      </c>
      <c r="J13" s="5" t="s">
        <v>5</v>
      </c>
      <c r="K13" s="5" t="s">
        <v>5</v>
      </c>
      <c r="L13" s="5" t="s">
        <v>5</v>
      </c>
      <c r="M13" s="5" t="s">
        <v>5</v>
      </c>
      <c r="T13" s="5" t="s">
        <v>5</v>
      </c>
      <c r="U13" s="5" t="s">
        <v>5</v>
      </c>
      <c r="V13" s="5" t="s">
        <v>5</v>
      </c>
      <c r="W13" s="5" t="s">
        <v>5</v>
      </c>
      <c r="X13" s="5" t="s">
        <v>5</v>
      </c>
    </row>
    <row r="14" spans="1:24" x14ac:dyDescent="0.25">
      <c r="A14" t="s">
        <v>52</v>
      </c>
      <c r="B14" t="s">
        <v>58</v>
      </c>
      <c r="C14" t="s">
        <v>17</v>
      </c>
      <c r="D14" t="s">
        <v>11</v>
      </c>
      <c r="E14" s="2">
        <v>1</v>
      </c>
      <c r="F14" t="s">
        <v>57</v>
      </c>
      <c r="G14" t="s">
        <v>8</v>
      </c>
      <c r="H14" t="s">
        <v>56</v>
      </c>
      <c r="I14" s="5" t="s">
        <v>5</v>
      </c>
      <c r="J14" s="5" t="s">
        <v>5</v>
      </c>
      <c r="K14" t="str">
        <f>[1]!Bid_eet_dustin10237[[#Headers],[Your Currency]]</f>
        <v>Your Currency</v>
      </c>
      <c r="L14" s="5" t="s">
        <v>5</v>
      </c>
      <c r="M14" s="5" t="s">
        <v>5</v>
      </c>
      <c r="T14" s="5" t="s">
        <v>5</v>
      </c>
      <c r="U14" s="5" t="str">
        <f>[1]!bidfil_Dustin_Itegra[[#Headers],[Currency]]</f>
        <v>Currency</v>
      </c>
      <c r="V14" s="5" t="s">
        <v>5</v>
      </c>
      <c r="W14" s="5" t="s">
        <v>5</v>
      </c>
      <c r="X14" s="5" t="s">
        <v>5</v>
      </c>
    </row>
    <row r="15" spans="1:24" x14ac:dyDescent="0.25">
      <c r="A15" t="s">
        <v>52</v>
      </c>
      <c r="B15" t="s">
        <v>55</v>
      </c>
      <c r="C15" t="s">
        <v>54</v>
      </c>
      <c r="D15" t="s">
        <v>11</v>
      </c>
      <c r="E15" s="2" t="s">
        <v>10</v>
      </c>
      <c r="F15" t="s">
        <v>53</v>
      </c>
      <c r="G15" t="s">
        <v>8</v>
      </c>
      <c r="H15" t="s">
        <v>7</v>
      </c>
      <c r="I15" s="5" t="s">
        <v>5</v>
      </c>
      <c r="J15" s="5" t="s">
        <v>5</v>
      </c>
      <c r="K15" s="6" t="s">
        <v>5</v>
      </c>
      <c r="L15" s="6" t="str">
        <f>[1]!ExertisNODustinBidHeader[[#Headers],[Stako]]</f>
        <v>Stako</v>
      </c>
      <c r="M15" t="str">
        <f>[1]!IngramNODustinBidInfo[[#Headers],[IsSpecialTerms]]</f>
        <v>IsSpecialTerms</v>
      </c>
      <c r="N15" s="6"/>
      <c r="O15" s="6"/>
      <c r="P15" s="6"/>
      <c r="Q15" s="6"/>
      <c r="R15" s="6"/>
      <c r="S15" s="6"/>
      <c r="T15" s="5" t="s">
        <v>5</v>
      </c>
      <c r="V15" s="5" t="s">
        <v>5</v>
      </c>
      <c r="W15" s="1" t="str">
        <f>[1]!_340304_dp_hp_bidinfo[[#Headers],[isspecialterms]]</f>
        <v>isspecialterms</v>
      </c>
      <c r="X15" s="5" t="s">
        <v>5</v>
      </c>
    </row>
    <row r="16" spans="1:24" x14ac:dyDescent="0.25">
      <c r="A16" t="s">
        <v>52</v>
      </c>
      <c r="B16" t="s">
        <v>51</v>
      </c>
      <c r="C16" t="s">
        <v>50</v>
      </c>
      <c r="D16" t="s">
        <v>11</v>
      </c>
      <c r="E16" s="2" t="s">
        <v>10</v>
      </c>
      <c r="F16" t="s">
        <v>49</v>
      </c>
      <c r="G16" t="s">
        <v>8</v>
      </c>
      <c r="H16" t="s">
        <v>7</v>
      </c>
      <c r="I16" s="5" t="s">
        <v>5</v>
      </c>
      <c r="J16" s="5" t="str">
        <f>[1]!DectelDustinPrice_BID[[#Headers],[ImageLink]]</f>
        <v>ImageLink</v>
      </c>
      <c r="K16" s="6" t="str">
        <f>[1]!Bid_eet_dustin10237[[#Headers],[Name]]</f>
        <v>Name</v>
      </c>
      <c r="L16" s="5" t="str">
        <f>[1]!ExertisNODustinBidHeader[[#Headers],[Description]]</f>
        <v>Description</v>
      </c>
      <c r="M16" t="str">
        <f>[1]!IngramNODustinBidInfo[[#Headers],[BidDescription]]</f>
        <v>BidDescription</v>
      </c>
      <c r="N16" s="6"/>
      <c r="O16" s="6"/>
      <c r="P16" s="6"/>
      <c r="Q16" s="6"/>
      <c r="R16" s="6"/>
      <c r="S16" s="6"/>
      <c r="T16" s="5" t="s">
        <v>5</v>
      </c>
      <c r="U16" t="str">
        <f>[1]!bidfil_Dustin_Itegra[[#Headers],[BID Name]]</f>
        <v>BID Name</v>
      </c>
      <c r="V16" s="5" t="s">
        <v>5</v>
      </c>
      <c r="W16" s="5" t="str">
        <f>[1]!_340304_dp_hp_bidinfo[[#Headers],[comment]]</f>
        <v>comment</v>
      </c>
      <c r="X16" s="5" t="s">
        <v>5</v>
      </c>
    </row>
    <row r="17" spans="1:24" x14ac:dyDescent="0.25">
      <c r="L17" s="5"/>
      <c r="M17" s="5"/>
      <c r="U17" s="7"/>
      <c r="W17" s="5"/>
    </row>
    <row r="18" spans="1:24" x14ac:dyDescent="0.25">
      <c r="A18" t="s">
        <v>14</v>
      </c>
      <c r="B18" t="s">
        <v>48</v>
      </c>
      <c r="C18" t="s">
        <v>47</v>
      </c>
      <c r="D18" t="s">
        <v>40</v>
      </c>
      <c r="E18" s="2">
        <v>1</v>
      </c>
      <c r="F18" t="s">
        <v>46</v>
      </c>
      <c r="G18" t="s">
        <v>38</v>
      </c>
      <c r="H18" t="s">
        <v>7</v>
      </c>
      <c r="I18" s="5" t="s">
        <v>5</v>
      </c>
      <c r="J18" s="5"/>
      <c r="K18" s="6" t="str">
        <f>[1]!Bid_eet_dustin10237[[#Headers],[Min. Quantity]]</f>
        <v>Min. Quantity</v>
      </c>
      <c r="L18" s="6" t="s">
        <v>5</v>
      </c>
      <c r="N18" s="6"/>
      <c r="O18" s="6"/>
      <c r="P18" s="6"/>
      <c r="Q18" s="6"/>
      <c r="R18" s="6"/>
      <c r="S18" s="6"/>
      <c r="T18" s="5" t="s">
        <v>5</v>
      </c>
      <c r="U18" s="6" t="s">
        <v>5</v>
      </c>
      <c r="V18" s="5" t="s">
        <v>5</v>
      </c>
      <c r="W18" s="5" t="s">
        <v>5</v>
      </c>
      <c r="X18" s="5" t="s">
        <v>5</v>
      </c>
    </row>
    <row r="19" spans="1:24" x14ac:dyDescent="0.25">
      <c r="A19" t="s">
        <v>14</v>
      </c>
      <c r="B19" t="s">
        <v>45</v>
      </c>
      <c r="C19" t="s">
        <v>44</v>
      </c>
      <c r="D19" t="s">
        <v>40</v>
      </c>
      <c r="E19" s="2" t="s">
        <v>10</v>
      </c>
      <c r="F19" t="s">
        <v>43</v>
      </c>
      <c r="G19" t="s">
        <v>38</v>
      </c>
      <c r="H19" t="s">
        <v>7</v>
      </c>
      <c r="I19" s="5" t="s">
        <v>5</v>
      </c>
      <c r="J19" s="5"/>
      <c r="K19" t="str">
        <f>[1]!Bid_eet_dustin10237[[#Headers],[Max. Qantity]]</f>
        <v>Max. Qantity</v>
      </c>
      <c r="L19" s="6" t="s">
        <v>5</v>
      </c>
      <c r="M19" t="str">
        <f>[1]!IngramNODustinBidPrice[[#Headers],[MaxQty]]</f>
        <v>MaxQty</v>
      </c>
      <c r="T19" s="5" t="s">
        <v>5</v>
      </c>
      <c r="U19" s="6" t="s">
        <v>5</v>
      </c>
      <c r="V19" s="5" t="s">
        <v>5</v>
      </c>
      <c r="W19" s="5" t="s">
        <v>5</v>
      </c>
      <c r="X19" s="5" t="s">
        <v>5</v>
      </c>
    </row>
    <row r="20" spans="1:24" x14ac:dyDescent="0.25">
      <c r="A20" t="s">
        <v>14</v>
      </c>
      <c r="B20" t="s">
        <v>42</v>
      </c>
      <c r="C20" t="s">
        <v>41</v>
      </c>
      <c r="D20" t="s">
        <v>40</v>
      </c>
      <c r="E20" s="2" t="s">
        <v>10</v>
      </c>
      <c r="F20" t="s">
        <v>39</v>
      </c>
      <c r="G20" t="s">
        <v>38</v>
      </c>
      <c r="H20" t="s">
        <v>37</v>
      </c>
      <c r="I20" s="5" t="s">
        <v>5</v>
      </c>
      <c r="J20" s="5"/>
      <c r="K20" s="6" t="s">
        <v>5</v>
      </c>
      <c r="L20" s="6" t="s">
        <v>5</v>
      </c>
      <c r="N20" s="6"/>
      <c r="O20" s="6"/>
      <c r="P20" s="6"/>
      <c r="Q20" s="6"/>
      <c r="R20" s="6"/>
      <c r="S20" s="6"/>
      <c r="T20" s="5" t="s">
        <v>5</v>
      </c>
      <c r="U20" s="6" t="s">
        <v>5</v>
      </c>
      <c r="V20" s="5" t="s">
        <v>5</v>
      </c>
      <c r="W20" s="5" t="s">
        <v>5</v>
      </c>
      <c r="X20" s="5" t="s">
        <v>5</v>
      </c>
    </row>
    <row r="21" spans="1:24" x14ac:dyDescent="0.25">
      <c r="A21" t="s">
        <v>14</v>
      </c>
      <c r="B21" t="s">
        <v>36</v>
      </c>
      <c r="C21" t="s">
        <v>35</v>
      </c>
      <c r="D21" t="s">
        <v>11</v>
      </c>
      <c r="E21" s="2" t="s">
        <v>10</v>
      </c>
      <c r="F21" t="s">
        <v>30</v>
      </c>
      <c r="G21" t="s">
        <v>8</v>
      </c>
      <c r="H21" t="s">
        <v>34</v>
      </c>
      <c r="I21" s="1" t="s">
        <v>33</v>
      </c>
      <c r="J21" s="1" t="str">
        <f>[1]!DectelDustinPrice_BID[[#Headers],[VendorItemNo]]</f>
        <v>VendorItemNo</v>
      </c>
      <c r="K21" t="str">
        <f>[1]!Bid_eet_dustin10237[[#Headers],[Item No.]]</f>
        <v>Item No.</v>
      </c>
      <c r="L21" t="str">
        <f>[1]ExertisNODustinBidRows!D2</f>
        <v>9H.JF878.N5E</v>
      </c>
      <c r="M21" s="6" t="s">
        <v>5</v>
      </c>
      <c r="T21" t="str">
        <f>[1]!BIDPRIS_ISICOM_100013[[#Headers],[Column1]]</f>
        <v>Column1</v>
      </c>
      <c r="U21" t="str">
        <f>[1]!bidfil_Dustin_Itegra[[#Headers],[Producer Material Number]]</f>
        <v>Producer Material Number</v>
      </c>
      <c r="V21" t="str">
        <f>[1]!PedabDustinBidRows[[#Headers],[ARTIKEL]]</f>
        <v>ARTIKEL</v>
      </c>
      <c r="W21" s="1" t="str">
        <f>[1]!_340304_dp_hp_bid[[#Headers],[mfr_part_nbr]]</f>
        <v>mfr_part_nbr</v>
      </c>
      <c r="X21" t="str">
        <f>[1]!TriadaDustinABBIDPris[[#Headers],[Column1]]</f>
        <v>Column1</v>
      </c>
    </row>
    <row r="22" spans="1:24" x14ac:dyDescent="0.25">
      <c r="A22" t="s">
        <v>14</v>
      </c>
      <c r="B22" t="s">
        <v>32</v>
      </c>
      <c r="C22" t="s">
        <v>31</v>
      </c>
      <c r="D22" t="s">
        <v>11</v>
      </c>
      <c r="E22" s="2">
        <v>1</v>
      </c>
      <c r="F22" t="s">
        <v>30</v>
      </c>
      <c r="G22" t="s">
        <v>8</v>
      </c>
      <c r="H22" t="s">
        <v>29</v>
      </c>
      <c r="I22" s="1" t="s">
        <v>28</v>
      </c>
      <c r="J22" s="5" t="s">
        <v>5</v>
      </c>
      <c r="K22" t="str">
        <f>[1]!Bid_eet_dustin10237[[#Headers],[Item No.]]</f>
        <v>Item No.</v>
      </c>
      <c r="L22" t="str">
        <f>[1]!ExertisNODustinBidRows[[#Headers],[Stockcode]]</f>
        <v>Stockcode</v>
      </c>
      <c r="M22" t="str">
        <f>[1]!IngramNODustinBidPrice[[#Headers],[IMPartNbr]]</f>
        <v>IMPartNbr</v>
      </c>
      <c r="T22" s="5" t="s">
        <v>5</v>
      </c>
      <c r="U22" s="6" t="s">
        <v>5</v>
      </c>
      <c r="V22" t="str">
        <f>[1]!PedabDustinBidRows[[#Headers],[ARTIKEL2]]</f>
        <v>ARTIKEL2</v>
      </c>
      <c r="W22" s="1" t="str">
        <f>[1]!_340304_dp_hp_bid[[#Headers],[dist_part_nbr]]</f>
        <v>dist_part_nbr</v>
      </c>
      <c r="X22" s="5" t="s">
        <v>5</v>
      </c>
    </row>
    <row r="23" spans="1:24" x14ac:dyDescent="0.25">
      <c r="A23" t="s">
        <v>14</v>
      </c>
      <c r="B23" t="s">
        <v>27</v>
      </c>
      <c r="C23" t="s">
        <v>26</v>
      </c>
      <c r="D23" t="s">
        <v>11</v>
      </c>
      <c r="E23" s="2" t="s">
        <v>10</v>
      </c>
      <c r="F23" t="s">
        <v>25</v>
      </c>
      <c r="G23" t="s">
        <v>8</v>
      </c>
      <c r="H23" t="s">
        <v>24</v>
      </c>
      <c r="I23" s="5" t="s">
        <v>5</v>
      </c>
      <c r="J23" s="5" t="s">
        <v>5</v>
      </c>
      <c r="K23" s="6" t="s">
        <v>5</v>
      </c>
      <c r="L23" s="6" t="s">
        <v>5</v>
      </c>
      <c r="M23" s="6" t="s">
        <v>5</v>
      </c>
      <c r="N23" s="6"/>
      <c r="O23" s="6"/>
      <c r="P23" s="6"/>
      <c r="Q23" s="6"/>
      <c r="R23" s="6"/>
      <c r="S23" s="6"/>
      <c r="T23" s="5" t="s">
        <v>5</v>
      </c>
      <c r="U23" s="6" t="s">
        <v>5</v>
      </c>
      <c r="V23" s="5" t="s">
        <v>5</v>
      </c>
      <c r="X23" s="5" t="s">
        <v>5</v>
      </c>
    </row>
    <row r="24" spans="1:24" x14ac:dyDescent="0.25">
      <c r="A24" t="s">
        <v>14</v>
      </c>
      <c r="B24" t="s">
        <v>23</v>
      </c>
      <c r="C24" t="s">
        <v>22</v>
      </c>
      <c r="D24" t="s">
        <v>21</v>
      </c>
      <c r="E24" s="2" t="s">
        <v>10</v>
      </c>
      <c r="F24" t="s">
        <v>20</v>
      </c>
      <c r="G24" t="s">
        <v>19</v>
      </c>
      <c r="H24" t="s">
        <v>15</v>
      </c>
      <c r="I24" s="1" t="s">
        <v>18</v>
      </c>
      <c r="J24" s="1" t="str">
        <f>[1]!DectelDustinPrice_BID[[#Headers],[ItemNetPrice]]</f>
        <v>ItemNetPrice</v>
      </c>
      <c r="K24" t="str">
        <f>[1]!Bid_eet_dustin10237[[#Headers],[Your Price]]</f>
        <v>Your Price</v>
      </c>
      <c r="L24" t="str">
        <f>[1]!ExertisNODustinBidRows[[#Headers],[Price(NOK)]]</f>
        <v>Price(NOK)</v>
      </c>
      <c r="M24" t="str">
        <f>[1]IngramNODustinBidPrice!E1</f>
        <v>Price</v>
      </c>
      <c r="T24" t="str">
        <f>[1]!BIDPRIS_ISICOM_100013[[#Headers],[Column6]]</f>
        <v>Column6</v>
      </c>
      <c r="U24" t="str">
        <f>[1]!bidfil_Dustin_Itegra[[#Headers],[Net Price]]</f>
        <v>Net Price</v>
      </c>
      <c r="V24" t="str">
        <f>[1]!PedabDustinBidRows[[#Headers],[PRIS]]</f>
        <v>PRIS</v>
      </c>
      <c r="W24" s="1" t="str">
        <f>[1]!_340304_dp_hp_bid[[#Headers],[price]]</f>
        <v>price</v>
      </c>
      <c r="X24" t="str">
        <f>[1]!TriadaDustinABBIDPris[[#Headers],[Column4]]</f>
        <v>Column4</v>
      </c>
    </row>
    <row r="25" spans="1:24" x14ac:dyDescent="0.25">
      <c r="A25" t="s">
        <v>14</v>
      </c>
      <c r="B25" t="s">
        <v>17</v>
      </c>
      <c r="C25" t="s">
        <v>17</v>
      </c>
      <c r="D25" t="s">
        <v>11</v>
      </c>
      <c r="E25" s="2" t="s">
        <v>10</v>
      </c>
      <c r="F25" t="s">
        <v>16</v>
      </c>
      <c r="G25" t="s">
        <v>8</v>
      </c>
      <c r="H25" t="s">
        <v>15</v>
      </c>
      <c r="I25" s="5" t="s">
        <v>5</v>
      </c>
      <c r="J25" s="5" t="s">
        <v>5</v>
      </c>
      <c r="K25" t="str">
        <f>[1]!Bid_eet_dustin10237[[#Headers],[Your Currency]]</f>
        <v>Your Currency</v>
      </c>
      <c r="L25" s="5" t="s">
        <v>5</v>
      </c>
      <c r="M25" s="5" t="s">
        <v>5</v>
      </c>
      <c r="T25" s="5" t="s">
        <v>5</v>
      </c>
      <c r="U25" t="str">
        <f>[1]!bidfil_Dustin_Itegra[[#Headers],[Currency]]</f>
        <v>Currency</v>
      </c>
      <c r="V25" s="5" t="s">
        <v>5</v>
      </c>
      <c r="W25" s="5" t="s">
        <v>5</v>
      </c>
      <c r="X25" s="5" t="s">
        <v>5</v>
      </c>
    </row>
    <row r="26" spans="1:24" x14ac:dyDescent="0.25">
      <c r="A26" t="s">
        <v>14</v>
      </c>
      <c r="B26" t="s">
        <v>13</v>
      </c>
      <c r="C26" t="s">
        <v>12</v>
      </c>
      <c r="D26" t="s">
        <v>11</v>
      </c>
      <c r="E26" s="2" t="s">
        <v>10</v>
      </c>
      <c r="F26" t="s">
        <v>9</v>
      </c>
      <c r="G26" t="s">
        <v>8</v>
      </c>
      <c r="H26" t="s">
        <v>7</v>
      </c>
      <c r="I26" s="1" t="s">
        <v>6</v>
      </c>
      <c r="J26" s="1" t="str">
        <f>[1]!DectelDustinPrice_BID[[#Headers],[Description]]</f>
        <v>Description</v>
      </c>
      <c r="K26" t="str">
        <f>[1]!Bid_eet_dustin10237[[#Headers],[Description]]</f>
        <v>Description</v>
      </c>
      <c r="L26" s="6" t="s">
        <v>5</v>
      </c>
      <c r="M26" s="6" t="s">
        <v>5</v>
      </c>
      <c r="T26" t="str">
        <f>[1]!BIDPRIS_ISICOM_100013[[#Headers],[Column2]]</f>
        <v>Column2</v>
      </c>
      <c r="U26" s="6" t="s">
        <v>5</v>
      </c>
      <c r="W26" s="5" t="s">
        <v>5</v>
      </c>
      <c r="X26" s="5" t="s">
        <v>5</v>
      </c>
    </row>
    <row r="27" spans="1:24" x14ac:dyDescent="0.25">
      <c r="M27" s="6"/>
      <c r="W27" s="5"/>
    </row>
    <row r="28" spans="1:24" x14ac:dyDescent="0.25">
      <c r="A28" t="s">
        <v>4</v>
      </c>
      <c r="M28" s="6"/>
      <c r="W28" s="5"/>
    </row>
    <row r="29" spans="1:24" x14ac:dyDescent="0.25">
      <c r="H29" t="s">
        <v>3</v>
      </c>
      <c r="I29" s="1" t="s">
        <v>2</v>
      </c>
      <c r="J29" s="4" t="str">
        <f>[1]!DectelDustinPrice_BID[[#Headers],[EANNo]]</f>
        <v>EANNo</v>
      </c>
      <c r="K29" t="str">
        <f>[1]!Bid_eet_dustin10237[[#Headers],[Name]]</f>
        <v>Name</v>
      </c>
      <c r="L29" s="3" t="str">
        <f>[1]!ExertisNODustinBidRows[[#Headers],[Ean]]</f>
        <v>Ean</v>
      </c>
      <c r="M29" t="str">
        <f>[1]!IngramNODustinBidInfo[[#Headers],[BidInformation]]</f>
        <v>BidInformation</v>
      </c>
      <c r="U29" t="str">
        <f>[1]!bidfil_Dustin_Itegra[[#Headers],[Vendor]]</f>
        <v>Vendor</v>
      </c>
      <c r="W29" s="1" t="str">
        <f>[1]!_340304_dp_hp_bid[[#Headers],[promo]]</f>
        <v>promo</v>
      </c>
      <c r="X29" t="str">
        <f>[1]!TriadaDustinABBIDPris[[#Headers],[Column5]]</f>
        <v>Column5</v>
      </c>
    </row>
    <row r="30" spans="1:24" x14ac:dyDescent="0.25">
      <c r="I30" s="1" t="s">
        <v>1</v>
      </c>
      <c r="J30" s="1" t="str">
        <f>[1]!DectelDustinPrice_BID[[#Headers],[Specification]]</f>
        <v>Specification</v>
      </c>
      <c r="M30" t="str">
        <f>[1]!IngramNODustinBidInfo[[#Headers],[Status]]</f>
        <v>Status</v>
      </c>
      <c r="U30" t="str">
        <f>[1]!bidfil_Dustin_Itegra[[#Headers],[VAT Number]]</f>
        <v>VAT Number</v>
      </c>
      <c r="W30" s="1" t="str">
        <f>[1]!_340304_dp_hp_bid[[#Headers],[is_focus]]</f>
        <v>is_focus</v>
      </c>
      <c r="X30" t="str">
        <f>[1]!TriadaDustinABBIDPris[[#Headers],[Column6]]</f>
        <v>Column6</v>
      </c>
    </row>
    <row r="31" spans="1:24" x14ac:dyDescent="0.25">
      <c r="I31" s="1" t="s">
        <v>0</v>
      </c>
      <c r="J31" s="1" t="str">
        <f>[1]!DectelDustinPrice_BID[[#Headers],[MainCatego]]</f>
        <v>MainCatego</v>
      </c>
      <c r="M31" t="str">
        <f>[1]IngramNODustinBidCustomer!D2</f>
        <v>VATCode</v>
      </c>
      <c r="U31" t="str">
        <f>[1]!bidfil_Dustin_Itegra[[#Headers],[Countrycode(ISO)]]</f>
        <v>Countrycode(ISO)</v>
      </c>
      <c r="W31" s="1" t="str">
        <f>[1]!_340304_dp_hp_bid[[#Headers],[status]]</f>
        <v>status</v>
      </c>
    </row>
    <row r="32" spans="1:24" x14ac:dyDescent="0.25">
      <c r="J32" s="1" t="str">
        <f>[1]!DectelDustinPrice_BID[[#Headers],[StockQty]]</f>
        <v>StockQty</v>
      </c>
      <c r="M32" t="str">
        <f>[1]IngramNODustinBidCustomer!F2</f>
        <v>Address1</v>
      </c>
      <c r="U32" t="str">
        <f>[1]!bidfil_Dustin_Itegra[[#Headers],[Producer Customer Number]]</f>
        <v>Producer Customer Number</v>
      </c>
      <c r="W32" s="1" t="str">
        <f>[1]!_340304_dp_hp_bidcustomer[[#Headers],[customer_id]]</f>
        <v>customer_id</v>
      </c>
    </row>
    <row r="33" spans="13:23" x14ac:dyDescent="0.25">
      <c r="M33" t="str">
        <f>[1]IngramNODustinBidCustomer!G2</f>
        <v>Address2</v>
      </c>
      <c r="W33" s="1" t="str">
        <f>[1]!_340304_dp_hp_bidinfo[[#Headers],[bid_name]]</f>
        <v>bid_name</v>
      </c>
    </row>
    <row r="34" spans="13:23" x14ac:dyDescent="0.25">
      <c r="M34" t="str">
        <f>[1]IngramNODustinBidCustomer!H2</f>
        <v>Address3</v>
      </c>
      <c r="W34" s="1" t="str">
        <f>[1]!_340304_dp_hp_bidinfo[[#Headers],[mam]]</f>
        <v>mam</v>
      </c>
    </row>
    <row r="35" spans="13:23" x14ac:dyDescent="0.25">
      <c r="M35" t="str">
        <f>[1]IngramNODustinBidCustomer!I2</f>
        <v>ContactName</v>
      </c>
      <c r="W35" s="1" t="str">
        <f>[1]!_340304_dp_hp_bidinfo[[#Headers],[main_bid]]</f>
        <v>main_bid</v>
      </c>
    </row>
    <row r="36" spans="13:23" x14ac:dyDescent="0.25">
      <c r="M36" t="str">
        <f>[1]IngramNODustinBidCustomer!J2</f>
        <v>PhoneNbr</v>
      </c>
    </row>
    <row r="37" spans="13:23" x14ac:dyDescent="0.25">
      <c r="M37" t="str">
        <f>[1]!IngramNODustinBidPrice[[#Headers],[RetailPrice]]</f>
        <v>RetailPrice</v>
      </c>
    </row>
    <row r="38" spans="13:23" x14ac:dyDescent="0.25">
      <c r="M38" t="str">
        <f>[1]!IngramNODustinBidPrice[[#Headers],[EndUserAgreement]]</f>
        <v>EndUserAgreement</v>
      </c>
    </row>
    <row r="39" spans="13:23" x14ac:dyDescent="0.25">
      <c r="M39" t="str">
        <f>[1]!IngramNODustinBidPrice[[#Headers],[Status]]</f>
        <v>Status</v>
      </c>
    </row>
  </sheetData>
  <pageMargins left="0.7" right="0.7" top="0.75" bottom="0.75" header="0.3" footer="0.3"/>
  <pageSetup orientation="portrait" horizontalDpi="4294967295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Field Definitions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o'Donnell</dc:creator>
  <cp:lastModifiedBy>Aaron o'Donnell</cp:lastModifiedBy>
  <dcterms:created xsi:type="dcterms:W3CDTF">2021-10-11T11:30:00Z</dcterms:created>
  <dcterms:modified xsi:type="dcterms:W3CDTF">2021-10-11T11:31:09Z</dcterms:modified>
</cp:coreProperties>
</file>